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VPR Commits\SRI\FY17\Web Site Updates\"/>
    </mc:Choice>
  </mc:AlternateContent>
  <bookViews>
    <workbookView xWindow="0" yWindow="0" windowWidth="28800" windowHeight="14430"/>
  </bookViews>
  <sheets>
    <sheet name="SRI Summary" sheetId="1" r:id="rId1"/>
  </sheets>
  <definedNames>
    <definedName name="_PG29" localSheetId="0">#REF!</definedName>
    <definedName name="_PG29">#REF!</definedName>
    <definedName name="Comm_Amounts" localSheetId="0">#REF!</definedName>
    <definedName name="Comm_Amounts">#REF!</definedName>
    <definedName name="Comm_Codes" localSheetId="0">#REF!</definedName>
    <definedName name="Comm_Codes">#REF!</definedName>
    <definedName name="_xlnm.Print_Area" localSheetId="0">'SRI Summary'!$A$1:$H$41</definedName>
    <definedName name="PROF" localSheetId="0">#REF!</definedName>
    <definedName name="PROF">#REF!</definedName>
    <definedName name="RCR_Sal_Amounts" localSheetId="0">#REF!</definedName>
    <definedName name="RCR_Sal_Amounts">#REF!</definedName>
    <definedName name="RCR_Sal_Codes" localSheetId="0">#REF!</definedName>
    <definedName name="RCR_Sal_Codes">#REF!</definedName>
    <definedName name="STATEMENT_MONTH" localSheetId="0">#REF!</definedName>
    <definedName name="STATEMENT_MONT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J35" i="1"/>
  <c r="K35" i="1"/>
  <c r="L35" i="1"/>
  <c r="M35" i="1"/>
  <c r="N35" i="1"/>
  <c r="O35" i="1"/>
  <c r="P35" i="1"/>
  <c r="P24" i="1"/>
  <c r="P25" i="1"/>
  <c r="P26" i="1"/>
  <c r="P27" i="1"/>
  <c r="P28" i="1"/>
  <c r="P29" i="1"/>
  <c r="P30" i="1"/>
  <c r="P31" i="1"/>
  <c r="P32" i="1"/>
  <c r="P33" i="1"/>
  <c r="P34" i="1"/>
  <c r="P36" i="1"/>
  <c r="P37" i="1"/>
  <c r="P38" i="1"/>
  <c r="P39" i="1"/>
  <c r="P40" i="1"/>
  <c r="H21" i="1" l="1"/>
  <c r="G41" i="1" l="1"/>
  <c r="F41" i="1"/>
  <c r="E41" i="1"/>
  <c r="D41" i="1"/>
  <c r="C41" i="1"/>
  <c r="B41" i="1"/>
  <c r="C21" i="1"/>
  <c r="E21" i="1"/>
  <c r="M40" i="1" s="1"/>
  <c r="B21" i="1"/>
  <c r="J39" i="1" s="1"/>
  <c r="J29" i="1" l="1"/>
  <c r="M30" i="1"/>
  <c r="M31" i="1"/>
  <c r="M27" i="1"/>
  <c r="J33" i="1"/>
  <c r="J25" i="1"/>
  <c r="J36" i="1"/>
  <c r="M26" i="1"/>
  <c r="K37" i="1"/>
  <c r="J28" i="1"/>
  <c r="J24" i="1"/>
  <c r="J38" i="1"/>
  <c r="J37" i="1"/>
  <c r="J32" i="1"/>
  <c r="J30" i="1"/>
  <c r="J26" i="1"/>
  <c r="M39" i="1"/>
  <c r="M29" i="1"/>
  <c r="J34" i="1"/>
  <c r="J27" i="1"/>
  <c r="J31" i="1"/>
  <c r="K34" i="1"/>
  <c r="M36" i="1"/>
  <c r="M38" i="1"/>
  <c r="K39" i="1"/>
  <c r="K25" i="1"/>
  <c r="K29" i="1"/>
  <c r="K33" i="1"/>
  <c r="M25" i="1"/>
  <c r="M37" i="1"/>
  <c r="M33" i="1"/>
  <c r="K27" i="1"/>
  <c r="M28" i="1"/>
  <c r="K31" i="1"/>
  <c r="M32" i="1"/>
  <c r="J40" i="1"/>
  <c r="M34" i="1"/>
  <c r="K40" i="1"/>
  <c r="K38" i="1"/>
  <c r="K36" i="1"/>
  <c r="K32" i="1"/>
  <c r="K28" i="1"/>
  <c r="K24" i="1"/>
  <c r="K30" i="1"/>
  <c r="F21" i="1"/>
  <c r="N39" i="1" s="1"/>
  <c r="K26" i="1"/>
  <c r="M24" i="1"/>
  <c r="G21" i="1"/>
  <c r="O29" i="1" s="1"/>
  <c r="D21" i="1"/>
  <c r="L37" i="1" s="1"/>
  <c r="N24" i="1" l="1"/>
  <c r="N30" i="1"/>
  <c r="N38" i="1"/>
  <c r="N28" i="1"/>
  <c r="N37" i="1"/>
  <c r="O33" i="1"/>
  <c r="O30" i="1"/>
  <c r="O26" i="1"/>
  <c r="O27" i="1"/>
  <c r="O36" i="1"/>
  <c r="O40" i="1"/>
  <c r="O38" i="1"/>
  <c r="O31" i="1"/>
  <c r="O37" i="1"/>
  <c r="O32" i="1"/>
  <c r="L28" i="1"/>
  <c r="O34" i="1"/>
  <c r="O24" i="1"/>
  <c r="L24" i="1"/>
  <c r="L39" i="1"/>
  <c r="L26" i="1"/>
  <c r="L34" i="1"/>
  <c r="L38" i="1"/>
  <c r="L31" i="1"/>
  <c r="L29" i="1"/>
  <c r="L27" i="1"/>
  <c r="L25" i="1"/>
  <c r="L36" i="1"/>
  <c r="L32" i="1"/>
  <c r="L33" i="1"/>
  <c r="O28" i="1"/>
  <c r="O25" i="1"/>
  <c r="N33" i="1"/>
  <c r="N31" i="1"/>
  <c r="N29" i="1"/>
  <c r="N25" i="1"/>
  <c r="N40" i="1"/>
  <c r="N27" i="1"/>
  <c r="N36" i="1"/>
  <c r="O39" i="1"/>
  <c r="N26" i="1"/>
  <c r="N34" i="1"/>
  <c r="L30" i="1"/>
  <c r="N32" i="1"/>
  <c r="L40" i="1"/>
</calcChain>
</file>

<file path=xl/sharedStrings.xml><?xml version="1.0" encoding="utf-8"?>
<sst xmlns="http://schemas.openxmlformats.org/spreadsheetml/2006/main" count="54" uniqueCount="28">
  <si>
    <t>SRI Distribution &amp; Percentage Breakdown</t>
  </si>
  <si>
    <t>College</t>
  </si>
  <si>
    <t>2011</t>
  </si>
  <si>
    <t>2012</t>
  </si>
  <si>
    <t>2013</t>
  </si>
  <si>
    <t>2014</t>
  </si>
  <si>
    <t>2015</t>
  </si>
  <si>
    <t>2016</t>
  </si>
  <si>
    <t>Architecture</t>
  </si>
  <si>
    <t>Advanced Radar Research Center</t>
  </si>
  <si>
    <t>Arts &amp; Sciences</t>
  </si>
  <si>
    <t>Atmospheric &amp; Geographical Sciences</t>
  </si>
  <si>
    <t>Price Business</t>
  </si>
  <si>
    <t>Mewbourne Earth &amp; Energy</t>
  </si>
  <si>
    <t>Rainbolt Education</t>
  </si>
  <si>
    <t>Gallogly Engineering</t>
  </si>
  <si>
    <t>Executive Affairs</t>
  </si>
  <si>
    <t>Honors College</t>
  </si>
  <si>
    <t>International Studies</t>
  </si>
  <si>
    <t>Gaylord Journalism</t>
  </si>
  <si>
    <t>Provost Direct</t>
  </si>
  <si>
    <t>Libraries</t>
  </si>
  <si>
    <t>VP Research</t>
  </si>
  <si>
    <t>VP Student Affairs</t>
  </si>
  <si>
    <t>Totals</t>
  </si>
  <si>
    <t>CHECKS</t>
  </si>
  <si>
    <t>2017</t>
  </si>
  <si>
    <t>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</si>
</sst>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3" formatCode="_(* #,##0.00_);_(* \(#,##0.00\);_(* &quot;-&quot;??_);_(@_)"/>
    <numFmt numFmtId="164" formatCode="0.000%"/>
  </numFmts>
  <fonts count="10" x14ac:knownFonts="1">
    <font>
      <sz val="11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theme="1"/>
      <name val="Calibri"/>
      <scheme val="minor"/>
    </font>
    <font>
      <sz val="11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43" fontId="0" fillId="0" borderId="0" xfId="0" applyNumberFormat="1" applyFill="1" applyAlignment="1">
      <alignment vertical="center"/>
    </xf>
    <xf numFmtId="7" fontId="0" fillId="0" borderId="0" xfId="0" applyNumberFormat="1" applyFill="1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10" fontId="0" fillId="0" borderId="0" xfId="0" applyNumberFormat="1" applyFill="1" applyAlignment="1">
      <alignment vertical="center"/>
    </xf>
    <xf numFmtId="10" fontId="4" fillId="0" borderId="3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43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0" fontId="6" fillId="0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4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4" formatCode="0.00%"/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numFmt numFmtId="14" formatCode="0.0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4" formatCode="0.0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4" formatCode="0.0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4" formatCode="0.0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4" formatCode="0.0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4" formatCode="0.0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 outline="0"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00%"/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double">
          <color auto="1"/>
        </bottom>
      </border>
    </dxf>
    <dxf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 outline="0"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00%"/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border outline="0">
        <bottom style="double">
          <color auto="1"/>
        </bottom>
      </border>
    </dxf>
    <dxf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3:H21" totalsRowCount="1" headerRowDxfId="41" dataDxfId="40" totalsRowDxfId="38" tableBorderDxfId="39" totalsRowBorderDxfId="37">
  <autoFilter ref="A3:H20"/>
  <tableColumns count="8">
    <tableColumn id="1" name="College" totalsRowLabel="Totals" dataDxfId="36" totalsRowDxfId="15"/>
    <tableColumn id="2" name="2011" totalsRowFunction="custom" dataDxfId="35" totalsRowDxfId="14">
      <totalsRowFormula>SUM(B4:B20)</totalsRowFormula>
    </tableColumn>
    <tableColumn id="4" name="2012" totalsRowFunction="custom" dataDxfId="34" totalsRowDxfId="13">
      <totalsRowFormula>SUM(C4:C20)</totalsRowFormula>
    </tableColumn>
    <tableColumn id="6" name="2013" totalsRowFunction="custom" dataDxfId="33" totalsRowDxfId="12">
      <totalsRowFormula>SUM(D4:D20)</totalsRowFormula>
    </tableColumn>
    <tableColumn id="8" name="2014" totalsRowFunction="custom" dataDxfId="32" totalsRowDxfId="11">
      <totalsRowFormula>SUM(E4:E20)</totalsRowFormula>
    </tableColumn>
    <tableColumn id="10" name="2015" totalsRowFunction="custom" dataDxfId="31" totalsRowDxfId="10">
      <totalsRowFormula>SUM(F4:F20)</totalsRowFormula>
    </tableColumn>
    <tableColumn id="12" name="2016" totalsRowFunction="custom" dataDxfId="30" totalsRowDxfId="9">
      <totalsRowFormula>SUM(G4:G20)</totalsRowFormula>
    </tableColumn>
    <tableColumn id="3" name="2017" totalsRowFunction="custom" dataDxfId="16" totalsRowDxfId="8">
      <totalsRowFormula>SUM(H4:H20)</totalsRow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e134" displayName="Table134" ref="A23:H41" totalsRowCount="1" headerRowDxfId="29" dataDxfId="28" totalsRowDxfId="26" tableBorderDxfId="27" totalsRowBorderDxfId="25">
  <autoFilter ref="A23:H40"/>
  <tableColumns count="8">
    <tableColumn id="1" name="College" totalsRowLabel="Totals" dataDxfId="24" totalsRowDxfId="7"/>
    <tableColumn id="2" name="2011" totalsRowFunction="sum" dataDxfId="23" totalsRowDxfId="6"/>
    <tableColumn id="4" name="2012" totalsRowFunction="sum" dataDxfId="22" totalsRowDxfId="5"/>
    <tableColumn id="6" name="2013" totalsRowFunction="sum" dataDxfId="21" totalsRowDxfId="4"/>
    <tableColumn id="8" name="2014" totalsRowFunction="sum" dataDxfId="20" totalsRowDxfId="3"/>
    <tableColumn id="10" name="2015" totalsRowFunction="sum" dataDxfId="19" totalsRowDxfId="2"/>
    <tableColumn id="12" name="2016" totalsRowFunction="sum" dataDxfId="18" totalsRowDxfId="1"/>
    <tableColumn id="3" name="2017" totalsRowFunction="sum" dataDxfId="17" totalsRow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zoomScaleNormal="100" workbookViewId="0">
      <selection activeCell="A37" sqref="A37"/>
    </sheetView>
  </sheetViews>
  <sheetFormatPr defaultRowHeight="15" outlineLevelCol="1" x14ac:dyDescent="0.25"/>
  <cols>
    <col min="1" max="1" width="33.85546875" style="11" customWidth="1"/>
    <col min="2" max="2" width="13.7109375" style="1" customWidth="1"/>
    <col min="3" max="3" width="13.28515625" style="12" bestFit="1" customWidth="1"/>
    <col min="4" max="4" width="13.7109375" style="1" customWidth="1"/>
    <col min="5" max="5" width="13.28515625" style="12" bestFit="1" customWidth="1"/>
    <col min="6" max="6" width="13.28515625" style="1" bestFit="1" customWidth="1"/>
    <col min="7" max="7" width="13.28515625" style="12" bestFit="1" customWidth="1"/>
    <col min="8" max="8" width="13.28515625" style="1" customWidth="1"/>
    <col min="9" max="9" width="9.140625" style="1"/>
    <col min="10" max="15" width="9.140625" style="1" customWidth="1" outlineLevel="1"/>
    <col min="16" max="16384" width="9.140625" style="1"/>
  </cols>
  <sheetData>
    <row r="1" spans="1:9" ht="31.5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9" s="5" customFormat="1" ht="21" customHeight="1" x14ac:dyDescent="0.25">
      <c r="A2" s="2"/>
      <c r="B2" s="3"/>
      <c r="C2" s="4"/>
      <c r="D2" s="3"/>
      <c r="E2" s="4"/>
      <c r="F2" s="3"/>
      <c r="G2" s="4"/>
    </row>
    <row r="3" spans="1:9" ht="21.95" customHeight="1" x14ac:dyDescent="0.2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19" t="s">
        <v>26</v>
      </c>
      <c r="I3" s="19"/>
    </row>
    <row r="4" spans="1:9" ht="21.95" customHeight="1" x14ac:dyDescent="0.25">
      <c r="A4" s="8" t="s">
        <v>8</v>
      </c>
      <c r="B4" s="9">
        <v>14010.91</v>
      </c>
      <c r="C4" s="9">
        <v>15470.529999999999</v>
      </c>
      <c r="D4" s="9">
        <v>10552.558847070095</v>
      </c>
      <c r="E4" s="9">
        <v>6725.6785904763819</v>
      </c>
      <c r="F4" s="9">
        <v>10627.115019994433</v>
      </c>
      <c r="G4" s="9">
        <v>18084.650248255963</v>
      </c>
      <c r="H4" s="9">
        <v>11226.704973368076</v>
      </c>
      <c r="I4" s="9"/>
    </row>
    <row r="5" spans="1:9" ht="21.95" customHeight="1" x14ac:dyDescent="0.25">
      <c r="A5" s="8" t="s">
        <v>9</v>
      </c>
      <c r="B5" s="9">
        <v>15015.77</v>
      </c>
      <c r="C5" s="9">
        <v>35487.67</v>
      </c>
      <c r="D5" s="9">
        <v>40515.890990293628</v>
      </c>
      <c r="E5" s="9">
        <v>53254.620376547551</v>
      </c>
      <c r="F5" s="9">
        <v>58681.29724417776</v>
      </c>
      <c r="G5" s="9">
        <v>84813.958456062304</v>
      </c>
      <c r="H5" s="9">
        <v>70669.058400553928</v>
      </c>
      <c r="I5" s="9"/>
    </row>
    <row r="6" spans="1:9" ht="21.95" customHeight="1" x14ac:dyDescent="0.25">
      <c r="A6" s="8" t="s">
        <v>10</v>
      </c>
      <c r="B6" s="9">
        <v>1063290.2699999998</v>
      </c>
      <c r="C6" s="9">
        <v>1123438.0900000003</v>
      </c>
      <c r="D6" s="9">
        <v>1103419.9581491486</v>
      </c>
      <c r="E6" s="9">
        <v>1083111.9583810025</v>
      </c>
      <c r="F6" s="9">
        <v>949425.13712551701</v>
      </c>
      <c r="G6" s="9">
        <v>983875.06523427973</v>
      </c>
      <c r="H6" s="9">
        <v>981263.71152651426</v>
      </c>
      <c r="I6" s="9"/>
    </row>
    <row r="7" spans="1:9" ht="21.95" customHeight="1" x14ac:dyDescent="0.25">
      <c r="A7" s="8" t="s">
        <v>11</v>
      </c>
      <c r="B7" s="9">
        <v>579439.63</v>
      </c>
      <c r="C7" s="9">
        <v>634997.06000000006</v>
      </c>
      <c r="D7" s="9">
        <v>489141.26321949332</v>
      </c>
      <c r="E7" s="9">
        <v>649045.11803367967</v>
      </c>
      <c r="F7" s="9">
        <v>657912.44899572735</v>
      </c>
      <c r="G7" s="9">
        <v>752160.80325137777</v>
      </c>
      <c r="H7" s="9">
        <v>730947.59240592876</v>
      </c>
      <c r="I7" s="9"/>
    </row>
    <row r="8" spans="1:9" ht="21.95" customHeight="1" x14ac:dyDescent="0.25">
      <c r="A8" s="8" t="s">
        <v>12</v>
      </c>
      <c r="B8" s="9">
        <v>2540.6799999999998</v>
      </c>
      <c r="C8" s="9">
        <v>12359.789999999999</v>
      </c>
      <c r="D8" s="9">
        <v>19728.703576974243</v>
      </c>
      <c r="E8" s="9">
        <v>7261.9182511535537</v>
      </c>
      <c r="F8" s="9">
        <v>8382.47768112023</v>
      </c>
      <c r="G8" s="9">
        <v>10977.451644011599</v>
      </c>
      <c r="H8" s="9">
        <v>6895.7112132892071</v>
      </c>
      <c r="I8" s="9"/>
    </row>
    <row r="9" spans="1:9" ht="21.95" customHeight="1" x14ac:dyDescent="0.25">
      <c r="A9" s="8" t="s">
        <v>13</v>
      </c>
      <c r="B9" s="10">
        <v>245487.18</v>
      </c>
      <c r="C9" s="9">
        <v>248044.85</v>
      </c>
      <c r="D9" s="9">
        <v>248530.94158294296</v>
      </c>
      <c r="E9" s="9">
        <v>256231.35154602036</v>
      </c>
      <c r="F9" s="9">
        <v>292548.64338613476</v>
      </c>
      <c r="G9" s="9">
        <v>292455.83574097889</v>
      </c>
      <c r="H9" s="9">
        <v>226254.57257160987</v>
      </c>
      <c r="I9" s="9"/>
    </row>
    <row r="10" spans="1:9" ht="21.95" customHeight="1" x14ac:dyDescent="0.25">
      <c r="A10" s="8" t="s">
        <v>14</v>
      </c>
      <c r="B10" s="10">
        <v>58754.959999999992</v>
      </c>
      <c r="C10" s="9">
        <v>85742.97</v>
      </c>
      <c r="D10" s="9">
        <v>131597.27086017144</v>
      </c>
      <c r="E10" s="9">
        <v>112516.54731001784</v>
      </c>
      <c r="F10" s="9">
        <v>80270.286627672249</v>
      </c>
      <c r="G10" s="9">
        <v>71584.100313952425</v>
      </c>
      <c r="H10" s="9">
        <v>86272.905995600653</v>
      </c>
      <c r="I10" s="9"/>
    </row>
    <row r="11" spans="1:9" ht="21.95" customHeight="1" x14ac:dyDescent="0.25">
      <c r="A11" s="8" t="s">
        <v>15</v>
      </c>
      <c r="B11" s="10">
        <v>747554.59</v>
      </c>
      <c r="C11" s="9">
        <v>721335.53999999992</v>
      </c>
      <c r="D11" s="9">
        <v>662333.61775438255</v>
      </c>
      <c r="E11" s="9">
        <v>583234.28949689004</v>
      </c>
      <c r="F11" s="9">
        <v>448371.30625721032</v>
      </c>
      <c r="G11" s="9">
        <v>446907.92270703113</v>
      </c>
      <c r="H11" s="9">
        <v>388534.64559457632</v>
      </c>
      <c r="I11" s="9"/>
    </row>
    <row r="12" spans="1:9" ht="21.95" customHeight="1" x14ac:dyDescent="0.25">
      <c r="A12" s="8" t="s">
        <v>16</v>
      </c>
      <c r="B12" s="10">
        <v>10689.82</v>
      </c>
      <c r="C12" s="9">
        <v>18544.900000000001</v>
      </c>
      <c r="D12" s="9">
        <v>11143.740319257236</v>
      </c>
      <c r="E12" s="9">
        <v>16265.419050474635</v>
      </c>
      <c r="F12" s="9">
        <v>14494.613739025332</v>
      </c>
      <c r="G12" s="9">
        <v>10694.710055685129</v>
      </c>
      <c r="H12" s="9">
        <v>12874.222217412114</v>
      </c>
      <c r="I12" s="9"/>
    </row>
    <row r="13" spans="1:9" ht="21.95" customHeight="1" x14ac:dyDescent="0.25">
      <c r="A13" s="8" t="s">
        <v>17</v>
      </c>
      <c r="B13" s="10">
        <v>7596</v>
      </c>
      <c r="C13" s="9">
        <v>1278.6399999999999</v>
      </c>
      <c r="D13" s="9">
        <v>697.42143259919999</v>
      </c>
      <c r="E13" s="9">
        <v>0</v>
      </c>
      <c r="F13" s="9">
        <v>0</v>
      </c>
      <c r="G13" s="9">
        <v>0</v>
      </c>
      <c r="H13" s="9">
        <v>5.0753142484124325</v>
      </c>
      <c r="I13" s="9"/>
    </row>
    <row r="14" spans="1:9" ht="21.95" customHeight="1" x14ac:dyDescent="0.25">
      <c r="A14" s="8" t="s">
        <v>18</v>
      </c>
      <c r="B14" s="10">
        <v>5747.63</v>
      </c>
      <c r="C14" s="9">
        <v>12238.619999999999</v>
      </c>
      <c r="D14" s="9">
        <v>7978.8650315424111</v>
      </c>
      <c r="E14" s="9">
        <v>7077.4640027335445</v>
      </c>
      <c r="F14" s="9">
        <v>9820.8131932080032</v>
      </c>
      <c r="G14" s="9">
        <v>10698.804058375197</v>
      </c>
      <c r="H14" s="9">
        <v>6279.4106198541176</v>
      </c>
      <c r="I14" s="9"/>
    </row>
    <row r="15" spans="1:9" ht="21.95" customHeight="1" x14ac:dyDescent="0.25">
      <c r="A15" s="21" t="s">
        <v>27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5562.6794448635128</v>
      </c>
      <c r="I15" s="9"/>
    </row>
    <row r="16" spans="1:9" ht="21.95" customHeight="1" x14ac:dyDescent="0.25">
      <c r="A16" s="8" t="s">
        <v>19</v>
      </c>
      <c r="B16" s="10">
        <v>4248.09</v>
      </c>
      <c r="C16" s="9">
        <v>10519.28</v>
      </c>
      <c r="D16" s="9">
        <v>5279.0457878101797</v>
      </c>
      <c r="E16" s="9">
        <v>3405.0377795018717</v>
      </c>
      <c r="F16" s="9">
        <v>2437.8331889331548</v>
      </c>
      <c r="G16" s="9">
        <v>0</v>
      </c>
      <c r="H16" s="9">
        <v>0</v>
      </c>
      <c r="I16" s="9"/>
    </row>
    <row r="17" spans="1:16" ht="21.95" customHeight="1" x14ac:dyDescent="0.25">
      <c r="A17" s="8" t="s">
        <v>20</v>
      </c>
      <c r="B17" s="10">
        <v>12517.14</v>
      </c>
      <c r="C17" s="9">
        <v>17838.900000000001</v>
      </c>
      <c r="D17" s="9">
        <v>14985.306057573845</v>
      </c>
      <c r="E17" s="9">
        <v>12130.911544159449</v>
      </c>
      <c r="F17" s="9">
        <v>12131.155991594289</v>
      </c>
      <c r="G17" s="9">
        <v>40103.899597506737</v>
      </c>
      <c r="H17" s="9">
        <v>53638.704637545306</v>
      </c>
      <c r="I17" s="9"/>
    </row>
    <row r="18" spans="1:16" ht="21.95" customHeight="1" x14ac:dyDescent="0.25">
      <c r="A18" s="8" t="s">
        <v>21</v>
      </c>
      <c r="B18" s="9">
        <v>0</v>
      </c>
      <c r="C18" s="9">
        <v>0</v>
      </c>
      <c r="D18" s="9">
        <v>0</v>
      </c>
      <c r="E18" s="9">
        <v>18.179708042662661</v>
      </c>
      <c r="F18" s="9">
        <v>109.70197081374457</v>
      </c>
      <c r="G18" s="9">
        <v>1418.1606562636935</v>
      </c>
      <c r="H18" s="9">
        <v>3062.8883527940966</v>
      </c>
      <c r="I18" s="9"/>
    </row>
    <row r="19" spans="1:16" ht="21.95" customHeight="1" x14ac:dyDescent="0.25">
      <c r="A19" s="8" t="s">
        <v>22</v>
      </c>
      <c r="B19" s="10">
        <v>1753.28</v>
      </c>
      <c r="C19" s="9">
        <v>1565.48</v>
      </c>
      <c r="D19" s="9">
        <v>5607.3583596237895</v>
      </c>
      <c r="E19" s="9">
        <v>11455.043574594529</v>
      </c>
      <c r="F19" s="9">
        <v>15155.807740780629</v>
      </c>
      <c r="G19" s="9">
        <v>7952.1679070771579</v>
      </c>
      <c r="H19" s="9">
        <v>11393.889425473541</v>
      </c>
      <c r="I19" s="9"/>
    </row>
    <row r="20" spans="1:16" ht="21.95" customHeight="1" x14ac:dyDescent="0.25">
      <c r="A20" s="8" t="s">
        <v>23</v>
      </c>
      <c r="B20" s="10">
        <v>6716.75</v>
      </c>
      <c r="C20" s="9">
        <v>5545.43</v>
      </c>
      <c r="D20" s="9">
        <v>4785.0177837707997</v>
      </c>
      <c r="E20" s="9">
        <v>3914.1552579346067</v>
      </c>
      <c r="F20" s="9">
        <v>4094.1524626907376</v>
      </c>
      <c r="G20" s="9">
        <v>4062.4575635372544</v>
      </c>
      <c r="H20" s="9">
        <v>3729.9808931290113</v>
      </c>
      <c r="I20" s="9"/>
    </row>
    <row r="21" spans="1:16" ht="21.95" customHeight="1" x14ac:dyDescent="0.25">
      <c r="A21" s="15" t="s">
        <v>24</v>
      </c>
      <c r="B21" s="16">
        <f t="shared" ref="B21:F21" si="0">SUM(B4:B20)</f>
        <v>2775362.6999999988</v>
      </c>
      <c r="C21" s="16">
        <f t="shared" si="0"/>
        <v>2944407.7500000005</v>
      </c>
      <c r="D21" s="16">
        <f t="shared" si="0"/>
        <v>2756296.9597526547</v>
      </c>
      <c r="E21" s="16">
        <f t="shared" si="0"/>
        <v>2805647.692903229</v>
      </c>
      <c r="F21" s="16">
        <f t="shared" si="0"/>
        <v>2564462.7906245999</v>
      </c>
      <c r="G21" s="16">
        <f>SUM(G4:G20)</f>
        <v>2735789.9874343947</v>
      </c>
      <c r="H21" s="16">
        <f>SUM(H4:H20)</f>
        <v>2598611.7535867617</v>
      </c>
      <c r="I21" s="20"/>
    </row>
    <row r="22" spans="1:16" ht="21.95" customHeight="1" x14ac:dyDescent="0.25"/>
    <row r="23" spans="1:16" ht="21.95" customHeight="1" x14ac:dyDescent="0.25">
      <c r="A23" s="6" t="s">
        <v>1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19" t="s">
        <v>26</v>
      </c>
      <c r="I23" s="19"/>
      <c r="J23" s="18" t="s">
        <v>25</v>
      </c>
      <c r="K23" s="18"/>
      <c r="L23" s="18"/>
      <c r="M23" s="18"/>
      <c r="N23" s="18"/>
      <c r="O23" s="18"/>
    </row>
    <row r="24" spans="1:16" ht="21.95" customHeight="1" x14ac:dyDescent="0.25">
      <c r="A24" s="8" t="s">
        <v>8</v>
      </c>
      <c r="B24" s="13">
        <v>5.048316747933523E-3</v>
      </c>
      <c r="C24" s="13">
        <v>5.2542077434757457E-3</v>
      </c>
      <c r="D24" s="13">
        <v>3.8285275502451901E-3</v>
      </c>
      <c r="E24" s="13">
        <v>2.3971928505096027E-3</v>
      </c>
      <c r="F24" s="13">
        <v>4.1439926751310344E-3</v>
      </c>
      <c r="G24" s="13">
        <v>6.6103941937500927E-3</v>
      </c>
      <c r="H24" s="13">
        <v>4.3202702203868262E-3</v>
      </c>
      <c r="I24" s="13"/>
      <c r="J24" s="14">
        <f>+B4/Table13[[#Totals],[2011]]</f>
        <v>5.0483167479335248E-3</v>
      </c>
      <c r="K24" s="14">
        <f>+C4/Table13[[#Totals],[2012]]</f>
        <v>5.2542077434757457E-3</v>
      </c>
      <c r="L24" s="14">
        <f>+D4/Table13[[#Totals],[2013]]</f>
        <v>3.8285275502451897E-3</v>
      </c>
      <c r="M24" s="14">
        <f>+E4/Table13[[#Totals],[2014]]</f>
        <v>2.3971928505096027E-3</v>
      </c>
      <c r="N24" s="14">
        <f>+F4/Table13[[#Totals],[2015]]</f>
        <v>4.1439926751310344E-3</v>
      </c>
      <c r="O24" s="14">
        <f>+G4/Table13[[#Totals],[2016]]</f>
        <v>6.6103941937500927E-3</v>
      </c>
      <c r="P24" s="14">
        <f>+H4/Table13[[#Totals],[2017]]</f>
        <v>4.3202702203868262E-3</v>
      </c>
    </row>
    <row r="25" spans="1:16" ht="21.95" customHeight="1" x14ac:dyDescent="0.25">
      <c r="A25" s="8" t="s">
        <v>9</v>
      </c>
      <c r="B25" s="13">
        <v>5.410381136851051E-3</v>
      </c>
      <c r="C25" s="13">
        <v>1.2052566428681622E-2</v>
      </c>
      <c r="D25" s="13">
        <v>1.4699392548011033E-2</v>
      </c>
      <c r="E25" s="13">
        <v>1.8981221523733337E-2</v>
      </c>
      <c r="F25" s="13">
        <v>2.2882491201943061E-2</v>
      </c>
      <c r="G25" s="13">
        <v>3.1001633475382467E-2</v>
      </c>
      <c r="H25" s="13">
        <v>2.7194927562000058E-2</v>
      </c>
      <c r="I25" s="13"/>
      <c r="J25" s="14">
        <f>+B5/Table13[[#Totals],[2011]]</f>
        <v>5.4103811368510528E-3</v>
      </c>
      <c r="K25" s="14">
        <f>+C5/Table13[[#Totals],[2012]]</f>
        <v>1.2052566428681622E-2</v>
      </c>
      <c r="L25" s="14">
        <f>+D5/Table13[[#Totals],[2013]]</f>
        <v>1.4699392548011029E-2</v>
      </c>
      <c r="M25" s="14">
        <f>+E5/Table13[[#Totals],[2014]]</f>
        <v>1.8981221523733337E-2</v>
      </c>
      <c r="N25" s="14">
        <f>+F5/Table13[[#Totals],[2015]]</f>
        <v>2.2882491201943061E-2</v>
      </c>
      <c r="O25" s="14">
        <f>+G5/Table13[[#Totals],[2016]]</f>
        <v>3.1001633475382467E-2</v>
      </c>
      <c r="P25" s="14">
        <f>+H5/Table13[[#Totals],[2017]]</f>
        <v>2.7194927562000058E-2</v>
      </c>
    </row>
    <row r="26" spans="1:16" ht="21.95" customHeight="1" x14ac:dyDescent="0.25">
      <c r="A26" s="8" t="s">
        <v>10</v>
      </c>
      <c r="B26" s="13">
        <v>0.38311759036035176</v>
      </c>
      <c r="C26" s="13">
        <v>0.38154976667209223</v>
      </c>
      <c r="D26" s="13">
        <v>0.40032695107285093</v>
      </c>
      <c r="E26" s="13">
        <v>0.38604702975383898</v>
      </c>
      <c r="F26" s="13">
        <v>0.37022379135174555</v>
      </c>
      <c r="G26" s="13">
        <v>0.35963106442865195</v>
      </c>
      <c r="H26" s="13">
        <v>0.37761074164777203</v>
      </c>
      <c r="I26" s="13"/>
      <c r="J26" s="14">
        <f>+B6/Table13[[#Totals],[2011]]</f>
        <v>0.38311759036035192</v>
      </c>
      <c r="K26" s="14">
        <f>+C6/Table13[[#Totals],[2012]]</f>
        <v>0.38154976667209223</v>
      </c>
      <c r="L26" s="14">
        <f>+D6/Table13[[#Totals],[2013]]</f>
        <v>0.40032695107285088</v>
      </c>
      <c r="M26" s="14">
        <f>+E6/Table13[[#Totals],[2014]]</f>
        <v>0.38604702975383898</v>
      </c>
      <c r="N26" s="14">
        <f>+F6/Table13[[#Totals],[2015]]</f>
        <v>0.37022379135174555</v>
      </c>
      <c r="O26" s="14">
        <f>+G6/Table13[[#Totals],[2016]]</f>
        <v>0.35963106442865195</v>
      </c>
      <c r="P26" s="14">
        <f>+H6/Table13[[#Totals],[2017]]</f>
        <v>0.37761074164777192</v>
      </c>
    </row>
    <row r="27" spans="1:16" ht="21.95" customHeight="1" x14ac:dyDescent="0.25">
      <c r="A27" s="8" t="s">
        <v>11</v>
      </c>
      <c r="B27" s="13">
        <v>0.20877978579160125</v>
      </c>
      <c r="C27" s="13">
        <v>0.21566206650556463</v>
      </c>
      <c r="D27" s="13">
        <v>0.17746319440971561</v>
      </c>
      <c r="E27" s="13">
        <v>0.23133521706072102</v>
      </c>
      <c r="F27" s="13">
        <v>0.256549812850077</v>
      </c>
      <c r="G27" s="13">
        <v>0.27493367791609952</v>
      </c>
      <c r="H27" s="13">
        <v>0.28128387836198721</v>
      </c>
      <c r="I27" s="13"/>
      <c r="J27" s="14">
        <f>+B7/Table13[[#Totals],[2011]]</f>
        <v>0.20877978579160131</v>
      </c>
      <c r="K27" s="14">
        <f>+C7/Table13[[#Totals],[2012]]</f>
        <v>0.21566206650556463</v>
      </c>
      <c r="L27" s="14">
        <f>+D7/Table13[[#Totals],[2013]]</f>
        <v>0.17746319440971556</v>
      </c>
      <c r="M27" s="14">
        <f>+E7/Table13[[#Totals],[2014]]</f>
        <v>0.23133521706072102</v>
      </c>
      <c r="N27" s="14">
        <f>+F7/Table13[[#Totals],[2015]]</f>
        <v>0.256549812850077</v>
      </c>
      <c r="O27" s="14">
        <f>+G7/Table13[[#Totals],[2016]]</f>
        <v>0.27493367791609952</v>
      </c>
      <c r="P27" s="14">
        <f>+H7/Table13[[#Totals],[2017]]</f>
        <v>0.28128387836198715</v>
      </c>
    </row>
    <row r="28" spans="1:16" ht="21.95" customHeight="1" x14ac:dyDescent="0.25">
      <c r="A28" s="8" t="s">
        <v>12</v>
      </c>
      <c r="B28" s="13">
        <v>9.1544070978542738E-4</v>
      </c>
      <c r="C28" s="13">
        <v>4.1977168413579935E-3</v>
      </c>
      <c r="D28" s="13">
        <v>7.1576843370115923E-3</v>
      </c>
      <c r="E28" s="13">
        <v>2.588321502205098E-3</v>
      </c>
      <c r="F28" s="13">
        <v>3.2687070803934714E-3</v>
      </c>
      <c r="G28" s="13">
        <v>4.0125344761226273E-3</v>
      </c>
      <c r="H28" s="13">
        <v>2.6536134933474874E-3</v>
      </c>
      <c r="I28" s="13"/>
      <c r="J28" s="14">
        <f>+B8/Table13[[#Totals],[2011]]</f>
        <v>9.154407097854277E-4</v>
      </c>
      <c r="K28" s="14">
        <f>+C8/Table13[[#Totals],[2012]]</f>
        <v>4.1977168413579935E-3</v>
      </c>
      <c r="L28" s="14">
        <f>+D8/Table13[[#Totals],[2013]]</f>
        <v>7.1576843370115906E-3</v>
      </c>
      <c r="M28" s="14">
        <f>+E8/Table13[[#Totals],[2014]]</f>
        <v>2.588321502205098E-3</v>
      </c>
      <c r="N28" s="14">
        <f>+F8/Table13[[#Totals],[2015]]</f>
        <v>3.2687070803934714E-3</v>
      </c>
      <c r="O28" s="14">
        <f>+G8/Table13[[#Totals],[2016]]</f>
        <v>4.0125344761226273E-3</v>
      </c>
      <c r="P28" s="14">
        <f>+H8/Table13[[#Totals],[2017]]</f>
        <v>2.6536134933474874E-3</v>
      </c>
    </row>
    <row r="29" spans="1:16" ht="21.95" customHeight="1" x14ac:dyDescent="0.25">
      <c r="A29" s="8" t="s">
        <v>13</v>
      </c>
      <c r="B29" s="13">
        <v>8.8452287695586607E-2</v>
      </c>
      <c r="C29" s="13">
        <v>8.4242697024554419E-2</v>
      </c>
      <c r="D29" s="13">
        <v>9.0168419880724951E-2</v>
      </c>
      <c r="E29" s="13">
        <v>9.1326987416897376E-2</v>
      </c>
      <c r="F29" s="13">
        <v>0.11407794429915737</v>
      </c>
      <c r="G29" s="13">
        <v>0.1068999583609274</v>
      </c>
      <c r="H29" s="13">
        <v>8.706747834081778E-2</v>
      </c>
      <c r="I29" s="13"/>
      <c r="J29" s="14">
        <f>+B9/Table13[[#Totals],[2011]]</f>
        <v>8.8452287695586634E-2</v>
      </c>
      <c r="K29" s="14">
        <f>+C9/Table13[[#Totals],[2012]]</f>
        <v>8.4242697024554419E-2</v>
      </c>
      <c r="L29" s="14">
        <f>+D9/Table13[[#Totals],[2013]]</f>
        <v>9.0168419880724937E-2</v>
      </c>
      <c r="M29" s="14">
        <f>+E9/Table13[[#Totals],[2014]]</f>
        <v>9.1326987416897376E-2</v>
      </c>
      <c r="N29" s="14">
        <f>+F9/Table13[[#Totals],[2015]]</f>
        <v>0.11407794429915737</v>
      </c>
      <c r="O29" s="14">
        <f>+G9/Table13[[#Totals],[2016]]</f>
        <v>0.1068999583609274</v>
      </c>
      <c r="P29" s="14">
        <f>+H9/Table13[[#Totals],[2017]]</f>
        <v>8.706747834081778E-2</v>
      </c>
    </row>
    <row r="30" spans="1:16" ht="21.95" customHeight="1" x14ac:dyDescent="0.25">
      <c r="A30" s="8" t="s">
        <v>14</v>
      </c>
      <c r="B30" s="13">
        <v>2.1170191557305283E-2</v>
      </c>
      <c r="C30" s="13">
        <v>2.9120616871083832E-2</v>
      </c>
      <c r="D30" s="13">
        <v>4.7744228137152817E-2</v>
      </c>
      <c r="E30" s="13">
        <v>4.0103590908660357E-2</v>
      </c>
      <c r="F30" s="13">
        <v>3.1301014357132333E-2</v>
      </c>
      <c r="G30" s="13">
        <v>2.6165787813663105E-2</v>
      </c>
      <c r="H30" s="13">
        <v>3.3199613553860655E-2</v>
      </c>
      <c r="I30" s="13"/>
      <c r="J30" s="14">
        <f>+B10/Table13[[#Totals],[2011]]</f>
        <v>2.117019155730529E-2</v>
      </c>
      <c r="K30" s="14">
        <f>+C10/Table13[[#Totals],[2012]]</f>
        <v>2.9120616871083832E-2</v>
      </c>
      <c r="L30" s="14">
        <f>+D10/Table13[[#Totals],[2013]]</f>
        <v>4.774422813715281E-2</v>
      </c>
      <c r="M30" s="14">
        <f>+E10/Table13[[#Totals],[2014]]</f>
        <v>4.0103590908660357E-2</v>
      </c>
      <c r="N30" s="14">
        <f>+F10/Table13[[#Totals],[2015]]</f>
        <v>3.1301014357132333E-2</v>
      </c>
      <c r="O30" s="14">
        <f>+G10/Table13[[#Totals],[2016]]</f>
        <v>2.6165787813663105E-2</v>
      </c>
      <c r="P30" s="14">
        <f>+H10/Table13[[#Totals],[2017]]</f>
        <v>3.3199613553860655E-2</v>
      </c>
    </row>
    <row r="31" spans="1:16" ht="21.95" customHeight="1" x14ac:dyDescent="0.25">
      <c r="A31" s="8" t="s">
        <v>15</v>
      </c>
      <c r="B31" s="13">
        <v>0.26935383616707109</v>
      </c>
      <c r="C31" s="13">
        <v>0.24498493457640158</v>
      </c>
      <c r="D31" s="13">
        <v>0.24029835225512833</v>
      </c>
      <c r="E31" s="13">
        <v>0.20787866237523595</v>
      </c>
      <c r="F31" s="13">
        <v>0.17484024642369839</v>
      </c>
      <c r="G31" s="13">
        <v>0.16335607804681615</v>
      </c>
      <c r="H31" s="13">
        <v>0.14951623498904645</v>
      </c>
      <c r="I31" s="13"/>
      <c r="J31" s="14">
        <f>+B11/Table13[[#Totals],[2011]]</f>
        <v>0.26935383616707115</v>
      </c>
      <c r="K31" s="14">
        <f>+C11/Table13[[#Totals],[2012]]</f>
        <v>0.24498493457640158</v>
      </c>
      <c r="L31" s="14">
        <f>+D11/Table13[[#Totals],[2013]]</f>
        <v>0.24029835225512827</v>
      </c>
      <c r="M31" s="14">
        <f>+E11/Table13[[#Totals],[2014]]</f>
        <v>0.20787866237523595</v>
      </c>
      <c r="N31" s="14">
        <f>+F11/Table13[[#Totals],[2015]]</f>
        <v>0.17484024642369839</v>
      </c>
      <c r="O31" s="14">
        <f>+G11/Table13[[#Totals],[2016]]</f>
        <v>0.16335607804681615</v>
      </c>
      <c r="P31" s="14">
        <f>+H11/Table13[[#Totals],[2017]]</f>
        <v>0.14951623498904645</v>
      </c>
    </row>
    <row r="32" spans="1:16" ht="21.95" customHeight="1" x14ac:dyDescent="0.25">
      <c r="A32" s="8" t="s">
        <v>16</v>
      </c>
      <c r="B32" s="13">
        <v>3.8516839618836134E-3</v>
      </c>
      <c r="C32" s="13">
        <v>6.2983464161850541E-3</v>
      </c>
      <c r="D32" s="13">
        <v>4.0430115049204492E-3</v>
      </c>
      <c r="E32" s="13">
        <v>5.7973847149866134E-3</v>
      </c>
      <c r="F32" s="13">
        <v>5.6521053033079987E-3</v>
      </c>
      <c r="G32" s="13">
        <v>3.9091853193433737E-3</v>
      </c>
      <c r="H32" s="13">
        <v>4.9542692168779469E-3</v>
      </c>
      <c r="I32" s="13"/>
      <c r="J32" s="14">
        <f>+B12/Table13[[#Totals],[2011]]</f>
        <v>3.8516839618836143E-3</v>
      </c>
      <c r="K32" s="14">
        <f>+C12/Table13[[#Totals],[2012]]</f>
        <v>6.2983464161850541E-3</v>
      </c>
      <c r="L32" s="14">
        <f>+D12/Table13[[#Totals],[2013]]</f>
        <v>4.0430115049204483E-3</v>
      </c>
      <c r="M32" s="14">
        <f>+E12/Table13[[#Totals],[2014]]</f>
        <v>5.7973847149866134E-3</v>
      </c>
      <c r="N32" s="14">
        <f>+F12/Table13[[#Totals],[2015]]</f>
        <v>5.6521053033079987E-3</v>
      </c>
      <c r="O32" s="14">
        <f>+G12/Table13[[#Totals],[2016]]</f>
        <v>3.9091853193433737E-3</v>
      </c>
      <c r="P32" s="14">
        <f>+H12/Table13[[#Totals],[2017]]</f>
        <v>4.9542692168779469E-3</v>
      </c>
    </row>
    <row r="33" spans="1:16" ht="21.95" customHeight="1" x14ac:dyDescent="0.25">
      <c r="A33" s="8" t="s">
        <v>17</v>
      </c>
      <c r="B33" s="13">
        <v>2.7369395718981164E-3</v>
      </c>
      <c r="C33" s="13">
        <v>4.3426050620876122E-4</v>
      </c>
      <c r="D33" s="13">
        <v>2.5302840832570721E-4</v>
      </c>
      <c r="E33" s="13">
        <v>0</v>
      </c>
      <c r="F33" s="13">
        <v>0</v>
      </c>
      <c r="G33" s="13">
        <v>0</v>
      </c>
      <c r="H33" s="13">
        <v>1.9530867746623464E-6</v>
      </c>
      <c r="I33" s="13"/>
      <c r="J33" s="14">
        <f>+B13/Table13[[#Totals],[2011]]</f>
        <v>2.7369395718981173E-3</v>
      </c>
      <c r="K33" s="14">
        <f>+C13/Table13[[#Totals],[2012]]</f>
        <v>4.3426050620876122E-4</v>
      </c>
      <c r="L33" s="14">
        <f>+D13/Table13[[#Totals],[2013]]</f>
        <v>2.5302840832570715E-4</v>
      </c>
      <c r="M33" s="14">
        <f>+E13/Table13[[#Totals],[2014]]</f>
        <v>0</v>
      </c>
      <c r="N33" s="14">
        <f>+F13/Table13[[#Totals],[2015]]</f>
        <v>0</v>
      </c>
      <c r="O33" s="14">
        <f>+G13/Table13[[#Totals],[2016]]</f>
        <v>0</v>
      </c>
      <c r="P33" s="14">
        <f>+H13/Table13[[#Totals],[2017]]</f>
        <v>1.9530867746623464E-6</v>
      </c>
    </row>
    <row r="34" spans="1:16" ht="21.95" customHeight="1" x14ac:dyDescent="0.25">
      <c r="A34" s="8" t="s">
        <v>18</v>
      </c>
      <c r="B34" s="13">
        <v>2.0709473396035771E-3</v>
      </c>
      <c r="C34" s="13">
        <v>4.1565642530318695E-3</v>
      </c>
      <c r="D34" s="13">
        <v>2.894776995385295E-3</v>
      </c>
      <c r="E34" s="13">
        <v>2.5225775925593582E-3</v>
      </c>
      <c r="F34" s="13">
        <v>3.8295791341219063E-3</v>
      </c>
      <c r="G34" s="13">
        <v>3.9106817802226348E-3</v>
      </c>
      <c r="H34" s="13">
        <v>2.4164481712925733E-3</v>
      </c>
      <c r="I34" s="13"/>
      <c r="J34" s="14">
        <f>+B14/Table13[[#Totals],[2011]]</f>
        <v>2.070947339603578E-3</v>
      </c>
      <c r="K34" s="14">
        <f>+C14/Table13[[#Totals],[2012]]</f>
        <v>4.1565642530318695E-3</v>
      </c>
      <c r="L34" s="14">
        <f>+D14/Table13[[#Totals],[2013]]</f>
        <v>2.8947769953852941E-3</v>
      </c>
      <c r="M34" s="14">
        <f>+E14/Table13[[#Totals],[2014]]</f>
        <v>2.5225775925593582E-3</v>
      </c>
      <c r="N34" s="14">
        <f>+F14/Table13[[#Totals],[2015]]</f>
        <v>3.8295791341219063E-3</v>
      </c>
      <c r="O34" s="14">
        <f>+G14/Table13[[#Totals],[2016]]</f>
        <v>3.9106817802226348E-3</v>
      </c>
      <c r="P34" s="14">
        <f>+H14/Table13[[#Totals],[2017]]</f>
        <v>2.4164481712925733E-3</v>
      </c>
    </row>
    <row r="35" spans="1:16" ht="21.95" customHeight="1" x14ac:dyDescent="0.25">
      <c r="A35" s="21" t="s">
        <v>27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2.1406350668527396E-3</v>
      </c>
      <c r="I35" s="13"/>
      <c r="J35" s="14">
        <f>+B15/Table13[[#Totals],[2011]]</f>
        <v>0</v>
      </c>
      <c r="K35" s="14">
        <f>+C15/Table13[[#Totals],[2012]]</f>
        <v>0</v>
      </c>
      <c r="L35" s="14">
        <f>+D15/Table13[[#Totals],[2013]]</f>
        <v>0</v>
      </c>
      <c r="M35" s="14">
        <f>+E15/Table13[[#Totals],[2014]]</f>
        <v>0</v>
      </c>
      <c r="N35" s="14">
        <f>+F15/Table13[[#Totals],[2015]]</f>
        <v>0</v>
      </c>
      <c r="O35" s="14">
        <f>+G15/Table13[[#Totals],[2016]]</f>
        <v>0</v>
      </c>
      <c r="P35" s="14">
        <f>+H15/Table13[[#Totals],[2017]]</f>
        <v>2.1406350668527396E-3</v>
      </c>
    </row>
    <row r="36" spans="1:16" ht="21.95" customHeight="1" x14ac:dyDescent="0.25">
      <c r="A36" s="8" t="s">
        <v>19</v>
      </c>
      <c r="B36" s="13">
        <v>1.5306431840422156E-3</v>
      </c>
      <c r="C36" s="13">
        <v>3.5726301834384179E-3</v>
      </c>
      <c r="D36" s="13">
        <v>1.9152674276010932E-3</v>
      </c>
      <c r="E36" s="13">
        <v>1.2136369752035422E-3</v>
      </c>
      <c r="F36" s="13">
        <v>9.5062139245911882E-4</v>
      </c>
      <c r="G36" s="13">
        <v>0</v>
      </c>
      <c r="H36" s="13">
        <v>0</v>
      </c>
      <c r="I36" s="13"/>
      <c r="J36" s="14">
        <f>+B16/Table13[[#Totals],[2011]]</f>
        <v>1.5306431840422161E-3</v>
      </c>
      <c r="K36" s="14">
        <f>+C16/Table13[[#Totals],[2012]]</f>
        <v>3.5726301834384179E-3</v>
      </c>
      <c r="L36" s="14">
        <f>+D16/Table13[[#Totals],[2013]]</f>
        <v>1.9152674276010928E-3</v>
      </c>
      <c r="M36" s="14">
        <f>+E16/Table13[[#Totals],[2014]]</f>
        <v>1.2136369752035422E-3</v>
      </c>
      <c r="N36" s="14">
        <f>+F16/Table13[[#Totals],[2015]]</f>
        <v>9.5062139245911882E-4</v>
      </c>
      <c r="O36" s="14">
        <f>+G16/Table13[[#Totals],[2016]]</f>
        <v>0</v>
      </c>
      <c r="P36" s="14">
        <f>+H16/Table13[[#Totals],[2017]]</f>
        <v>0</v>
      </c>
    </row>
    <row r="37" spans="1:16" ht="21.95" customHeight="1" x14ac:dyDescent="0.25">
      <c r="A37" s="8" t="s">
        <v>20</v>
      </c>
      <c r="B37" s="13">
        <v>4.510091599919535E-3</v>
      </c>
      <c r="C37" s="13">
        <v>6.0585698431204031E-3</v>
      </c>
      <c r="D37" s="13">
        <v>5.4367531062105168E-3</v>
      </c>
      <c r="E37" s="13">
        <v>4.3237472669302324E-3</v>
      </c>
      <c r="F37" s="13">
        <v>4.7304862585429161E-3</v>
      </c>
      <c r="G37" s="13">
        <v>1.4658983248606705E-2</v>
      </c>
      <c r="H37" s="13">
        <v>2.0641292245180493E-2</v>
      </c>
      <c r="I37" s="13"/>
      <c r="J37" s="14">
        <f>+B17/Table13[[#Totals],[2011]]</f>
        <v>4.5100915999195367E-3</v>
      </c>
      <c r="K37" s="14">
        <f>+C17/Table13[[#Totals],[2012]]</f>
        <v>6.0585698431204031E-3</v>
      </c>
      <c r="L37" s="14">
        <f>+D17/Table13[[#Totals],[2013]]</f>
        <v>5.4367531062105151E-3</v>
      </c>
      <c r="M37" s="14">
        <f>+E17/Table13[[#Totals],[2014]]</f>
        <v>4.3237472669302324E-3</v>
      </c>
      <c r="N37" s="14">
        <f>+F17/Table13[[#Totals],[2015]]</f>
        <v>4.7304862585429161E-3</v>
      </c>
      <c r="O37" s="14">
        <f>+G17/Table13[[#Totals],[2016]]</f>
        <v>1.4658983248606705E-2</v>
      </c>
      <c r="P37" s="14">
        <f>+H17/Table13[[#Totals],[2017]]</f>
        <v>2.0641292245180493E-2</v>
      </c>
    </row>
    <row r="38" spans="1:16" ht="21.95" customHeight="1" x14ac:dyDescent="0.25">
      <c r="A38" s="8" t="s">
        <v>21</v>
      </c>
      <c r="B38" s="13">
        <v>0</v>
      </c>
      <c r="C38" s="13">
        <v>0</v>
      </c>
      <c r="D38" s="13">
        <v>0</v>
      </c>
      <c r="E38" s="13">
        <v>6.4796831364991004E-6</v>
      </c>
      <c r="F38" s="13">
        <v>4.2777758840878163E-5</v>
      </c>
      <c r="G38" s="13">
        <v>5.183733630057017E-4</v>
      </c>
      <c r="H38" s="13">
        <v>1.1786633184301242E-3</v>
      </c>
      <c r="I38" s="13"/>
      <c r="J38" s="14">
        <f>+B18/Table13[[#Totals],[2011]]</f>
        <v>0</v>
      </c>
      <c r="K38" s="14">
        <f>+C18/Table13[[#Totals],[2012]]</f>
        <v>0</v>
      </c>
      <c r="L38" s="14">
        <f>+D18/Table13[[#Totals],[2013]]</f>
        <v>0</v>
      </c>
      <c r="M38" s="14">
        <f>+E18/Table13[[#Totals],[2014]]</f>
        <v>6.4796831364991004E-6</v>
      </c>
      <c r="N38" s="14">
        <f>+F18/Table13[[#Totals],[2015]]</f>
        <v>4.2777758840878163E-5</v>
      </c>
      <c r="O38" s="14">
        <f>+G18/Table13[[#Totals],[2016]]</f>
        <v>5.183733630057017E-4</v>
      </c>
      <c r="P38" s="14">
        <f>+H18/Table13[[#Totals],[2017]]</f>
        <v>1.1786633184301242E-3</v>
      </c>
    </row>
    <row r="39" spans="1:16" ht="21.95" customHeight="1" x14ac:dyDescent="0.25">
      <c r="A39" s="8" t="s">
        <v>22</v>
      </c>
      <c r="B39" s="13">
        <v>6.3173004378851106E-4</v>
      </c>
      <c r="C39" s="13">
        <v>5.3167907875531159E-4</v>
      </c>
      <c r="D39" s="13">
        <v>2.0343810705095379E-3</v>
      </c>
      <c r="E39" s="13">
        <v>4.0828517434920971E-3</v>
      </c>
      <c r="F39" s="13">
        <v>5.9099347419617988E-3</v>
      </c>
      <c r="G39" s="13">
        <v>2.9067172347299387E-3</v>
      </c>
      <c r="H39" s="13">
        <v>4.3846062843928123E-3</v>
      </c>
      <c r="I39" s="13"/>
      <c r="J39" s="14">
        <f>+B19/Table13[[#Totals],[2011]]</f>
        <v>6.3173004378851117E-4</v>
      </c>
      <c r="K39" s="14">
        <f>+C19/Table13[[#Totals],[2012]]</f>
        <v>5.3167907875531159E-4</v>
      </c>
      <c r="L39" s="14">
        <f>+D19/Table13[[#Totals],[2013]]</f>
        <v>2.0343810705095375E-3</v>
      </c>
      <c r="M39" s="14">
        <f>+E19/Table13[[#Totals],[2014]]</f>
        <v>4.0828517434920971E-3</v>
      </c>
      <c r="N39" s="14">
        <f>+F19/Table13[[#Totals],[2015]]</f>
        <v>5.9099347419617988E-3</v>
      </c>
      <c r="O39" s="14">
        <f>+G19/Table13[[#Totals],[2016]]</f>
        <v>2.9067172347299387E-3</v>
      </c>
      <c r="P39" s="14">
        <f>+H19/Table13[[#Totals],[2017]]</f>
        <v>4.3846062843928123E-3</v>
      </c>
    </row>
    <row r="40" spans="1:16" ht="21.95" customHeight="1" x14ac:dyDescent="0.25">
      <c r="A40" s="8" t="s">
        <v>23</v>
      </c>
      <c r="B40" s="13">
        <v>2.4201341323784459E-3</v>
      </c>
      <c r="C40" s="13">
        <v>1.8833770560480285E-3</v>
      </c>
      <c r="D40" s="13">
        <v>1.736031296206995E-3</v>
      </c>
      <c r="E40" s="13">
        <v>1.3950986318899917E-3</v>
      </c>
      <c r="F40" s="13">
        <v>1.5964951714871898E-3</v>
      </c>
      <c r="G40" s="13">
        <v>1.4849303426784596E-3</v>
      </c>
      <c r="H40" s="13">
        <v>1.4353744409801368E-3</v>
      </c>
      <c r="I40" s="13"/>
      <c r="J40" s="14">
        <f>+B20/Table13[[#Totals],[2011]]</f>
        <v>2.4201341323784467E-3</v>
      </c>
      <c r="K40" s="14">
        <f>+C20/Table13[[#Totals],[2012]]</f>
        <v>1.8833770560480285E-3</v>
      </c>
      <c r="L40" s="14">
        <f>+D20/Table13[[#Totals],[2013]]</f>
        <v>1.7360312962069948E-3</v>
      </c>
      <c r="M40" s="14">
        <f>+E20/Table13[[#Totals],[2014]]</f>
        <v>1.3950986318899917E-3</v>
      </c>
      <c r="N40" s="14">
        <f>+F20/Table13[[#Totals],[2015]]</f>
        <v>1.5964951714871898E-3</v>
      </c>
      <c r="O40" s="14">
        <f>+G20/Table13[[#Totals],[2016]]</f>
        <v>1.4849303426784596E-3</v>
      </c>
      <c r="P40" s="14">
        <f>+H20/Table13[[#Totals],[2017]]</f>
        <v>1.4353744409801368E-3</v>
      </c>
    </row>
    <row r="41" spans="1:16" ht="21.95" customHeight="1" x14ac:dyDescent="0.25">
      <c r="A41" s="22" t="s">
        <v>24</v>
      </c>
      <c r="B41" s="23">
        <f>SUBTOTAL(109,Table134[2011])</f>
        <v>1</v>
      </c>
      <c r="C41" s="23">
        <f>SUBTOTAL(109,Table134[2012])</f>
        <v>0.99999999999999989</v>
      </c>
      <c r="D41" s="23">
        <f>SUBTOTAL(109,Table134[2013])</f>
        <v>1.0000000000000002</v>
      </c>
      <c r="E41" s="23">
        <f>SUBTOTAL(109,Table134[2014])</f>
        <v>1</v>
      </c>
      <c r="F41" s="23">
        <f>SUBTOTAL(109,Table134[2015])</f>
        <v>0.99999999999999978</v>
      </c>
      <c r="G41" s="23">
        <f>SUBTOTAL(109,Table134[2016])</f>
        <v>1</v>
      </c>
      <c r="H41" s="23">
        <f>SUBTOTAL(109,Table134[2017])</f>
        <v>0.99999999999999989</v>
      </c>
      <c r="I41" s="20"/>
    </row>
  </sheetData>
  <mergeCells count="2">
    <mergeCell ref="J23:O23"/>
    <mergeCell ref="A1:H1"/>
  </mergeCells>
  <printOptions horizontalCentered="1"/>
  <pageMargins left="0.2" right="0.2" top="0.25" bottom="0.25" header="0.3" footer="0.3"/>
  <pageSetup scale="82"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SRI Summary</vt:lpstr>
      <vt:lpstr>'SRI Summary'!Print_Area</vt:lpstr>
    </vt:vector>
  </TitlesOfParts>
  <Company>University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King, Kristi J.</dc:creator>
  <cp:lastModifiedBy>King, Kristi J.</cp:lastModifiedBy>
  <cp:lastPrinted>2018-03-22T20:07:14Z</cp:lastPrinted>
  <dcterms:created xsi:type="dcterms:W3CDTF">2016-12-08T18:41:35Z</dcterms:created>
  <dcterms:modified xsi:type="dcterms:W3CDTF">2018-03-22T20:07:48Z</dcterms:modified>
</cp:coreProperties>
</file>